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515" windowWidth="18015" windowHeight="11460" activeTab="1"/>
  </bookViews>
  <sheets>
    <sheet name="Emissions" sheetId="1" r:id="rId1"/>
    <sheet name="One year" sheetId="2" r:id="rId2"/>
    <sheet name="One Person, One Day" sheetId="3" r:id="rId3"/>
    <sheet name=" Year" sheetId="4" r:id="rId4"/>
  </sheets>
  <definedNames/>
  <calcPr fullCalcOnLoad="1"/>
</workbook>
</file>

<file path=xl/sharedStrings.xml><?xml version="1.0" encoding="utf-8"?>
<sst xmlns="http://schemas.openxmlformats.org/spreadsheetml/2006/main" count="244" uniqueCount="52">
  <si>
    <t>One Person, One day</t>
  </si>
  <si>
    <t xml:space="preserve"> Five Days A Week Rideshare Pounds of CO2 Reductions</t>
  </si>
  <si>
    <t>Assumes you drive half of those days (16 of 33 carpool days)</t>
  </si>
  <si>
    <t>Assumes you drive half of the time (83 of 165 days)</t>
  </si>
  <si>
    <t>If carpooled one day per week, 33 days in total</t>
  </si>
  <si>
    <t>Fuel Efficiency</t>
  </si>
  <si>
    <t>20 mpg</t>
  </si>
  <si>
    <t>25 mpg</t>
  </si>
  <si>
    <t>30 mpg</t>
  </si>
  <si>
    <t>35 mpg</t>
  </si>
  <si>
    <t>40 mpg</t>
  </si>
  <si>
    <t>20 miles</t>
  </si>
  <si>
    <t>40 miles</t>
  </si>
  <si>
    <t>80 miles</t>
  </si>
  <si>
    <t>Total cost of traveling:</t>
  </si>
  <si>
    <t>* Assuming gasoline costs $3.15 per gallon</t>
  </si>
  <si>
    <t>* Assuming gasoline costs $3.50 per gallon</t>
  </si>
  <si>
    <t>CO2 (pounds)</t>
  </si>
  <si>
    <t>Price</t>
  </si>
  <si>
    <t>Assuming gasoline is $3.50 per gallon</t>
  </si>
  <si>
    <t>Assuming 165 work days per year</t>
  </si>
  <si>
    <t>Pounds of carbon dioxide per year</t>
  </si>
  <si>
    <t>20mpg</t>
  </si>
  <si>
    <t xml:space="preserve">25mpg </t>
  </si>
  <si>
    <t>30mpg</t>
  </si>
  <si>
    <t>35mpg</t>
  </si>
  <si>
    <t>40mpg</t>
  </si>
  <si>
    <t>Fuel economy</t>
  </si>
  <si>
    <t>Assumes gasoline costs $3.50 per gallon</t>
  </si>
  <si>
    <t>ONE PERSON, ONE YEAR</t>
  </si>
  <si>
    <t>Commute distance</t>
  </si>
  <si>
    <t>Assumes 165 work days per year (33 weeks)</t>
  </si>
  <si>
    <t>Assumes a two person carpool with equal pay in</t>
  </si>
  <si>
    <t>Total price of gasoline per year</t>
  </si>
  <si>
    <t>Total pounds of carbon dioxide emitted per year</t>
  </si>
  <si>
    <t>Commute Distance</t>
  </si>
  <si>
    <t>Assumes gasoline at $3.50 per gallon</t>
  </si>
  <si>
    <t>If carpooled everyday per week, 165 days in total.</t>
  </si>
  <si>
    <t>Five Day A Week Rideshare Price Savings</t>
  </si>
  <si>
    <t>One Day A Week Rideshare Price Savings</t>
  </si>
  <si>
    <t>25mpg</t>
  </si>
  <si>
    <t>One Day A Week Rideshare Pounds of CO2 Reductions</t>
  </si>
  <si>
    <t>*Assuming gasoline costs of $4.30 per gallon.</t>
  </si>
  <si>
    <t>* Assumes gasoline costs $4.00 per gallon</t>
  </si>
  <si>
    <t>Price of Gasoline per Year</t>
  </si>
  <si>
    <t>Pounds of Carbon dioxide emitted per day</t>
  </si>
  <si>
    <t>Total Commute Distance</t>
  </si>
  <si>
    <t>Pounds of carbon dioxide emitted per year</t>
  </si>
  <si>
    <t>One Day a Week Rideshare Pounds of CO2 Reductions</t>
  </si>
  <si>
    <t>Assumes rideshare partner drive half of those days (17 of 33 carpool days)</t>
  </si>
  <si>
    <t xml:space="preserve"> Five Days a Week Rideshare Pounds of CO2 Reductions</t>
  </si>
  <si>
    <t>Assumes rideshare partner drives half of the those days (83 of 165 days)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</si>
</sst>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p\o\u\nds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1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6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66"/>
  <sheetViews>
    <sheetView workbookViewId="0" topLeftCell="A1">
      <selection activeCell="G10" sqref="G10"/>
    </sheetView>
  </sheetViews>
  <sheetFormatPr defaultColWidth="9.140625" defaultRowHeight="12.75"/>
  <cols>
    <col min="1" max="1" width="12.57421875" style="0" customWidth="1"/>
    <col min="2" max="2" width="13.28125" style="0" customWidth="1"/>
    <col min="3" max="16384" width="12.57421875" style="0" customWidth="1"/>
  </cols>
  <sheetData>
    <row r="3" spans="2:5" ht="12.75">
      <c r="B3" s="87" t="s">
        <v>45</v>
      </c>
      <c r="C3" s="94"/>
      <c r="D3" s="94"/>
      <c r="E3" s="62"/>
    </row>
    <row r="4" spans="2:5" ht="12.75">
      <c r="B4" s="7"/>
      <c r="C4" s="88" t="s">
        <v>46</v>
      </c>
      <c r="D4" s="78"/>
      <c r="E4" s="63"/>
    </row>
    <row r="5" spans="2:5" ht="13.5" thickBot="1">
      <c r="B5" s="64" t="s">
        <v>27</v>
      </c>
      <c r="C5" s="64" t="s">
        <v>11</v>
      </c>
      <c r="D5" s="64" t="s">
        <v>12</v>
      </c>
      <c r="E5" s="38" t="s">
        <v>13</v>
      </c>
    </row>
    <row r="6" spans="2:5" ht="13.5" thickTop="1">
      <c r="B6" s="7" t="s">
        <v>6</v>
      </c>
      <c r="C6" s="30">
        <v>19.4</v>
      </c>
      <c r="D6" s="30">
        <v>38.8</v>
      </c>
      <c r="E6" s="26">
        <v>77.6</v>
      </c>
    </row>
    <row r="7" spans="2:5" ht="12.75">
      <c r="B7" s="7" t="s">
        <v>7</v>
      </c>
      <c r="C7" s="30">
        <v>15.52</v>
      </c>
      <c r="D7" s="30">
        <v>31.04</v>
      </c>
      <c r="E7" s="26">
        <v>62.08</v>
      </c>
    </row>
    <row r="8" spans="2:5" ht="12.75">
      <c r="B8" s="7" t="s">
        <v>8</v>
      </c>
      <c r="C8" s="30">
        <v>12.93</v>
      </c>
      <c r="D8" s="30">
        <v>25.86666666666666</v>
      </c>
      <c r="E8" s="54">
        <v>51.73333333333333</v>
      </c>
    </row>
    <row r="9" spans="2:5" ht="12.75">
      <c r="B9" s="7" t="s">
        <v>9</v>
      </c>
      <c r="C9" s="30">
        <v>11.09</v>
      </c>
      <c r="D9" s="30">
        <v>22.17142857142857</v>
      </c>
      <c r="E9" s="54">
        <v>44.34285714285713</v>
      </c>
    </row>
    <row r="10" spans="2:5" ht="12.75">
      <c r="B10" s="8" t="s">
        <v>10</v>
      </c>
      <c r="C10" s="31">
        <v>9.7</v>
      </c>
      <c r="D10" s="31">
        <v>19.4</v>
      </c>
      <c r="E10" s="55">
        <v>38.8</v>
      </c>
    </row>
    <row r="11" spans="2:5" ht="12.75">
      <c r="B11" s="57"/>
      <c r="C11" s="95"/>
      <c r="D11" s="95"/>
      <c r="E11" s="57"/>
    </row>
    <row r="13" spans="2:5" ht="12.75">
      <c r="B13" s="96" t="s">
        <v>47</v>
      </c>
      <c r="C13" s="97"/>
      <c r="D13" s="97"/>
      <c r="E13" s="98"/>
    </row>
    <row r="14" spans="2:5" ht="12.75">
      <c r="B14" s="18"/>
      <c r="C14" s="88" t="s">
        <v>46</v>
      </c>
      <c r="D14" s="91"/>
      <c r="E14" s="63"/>
    </row>
    <row r="15" spans="2:5" ht="13.5" thickBot="1">
      <c r="B15" s="99" t="s">
        <v>27</v>
      </c>
      <c r="C15" s="100" t="s">
        <v>11</v>
      </c>
      <c r="D15" s="64" t="s">
        <v>12</v>
      </c>
      <c r="E15" s="100" t="s">
        <v>13</v>
      </c>
    </row>
    <row r="16" spans="2:5" ht="13.5" thickTop="1">
      <c r="B16" s="18" t="s">
        <v>22</v>
      </c>
      <c r="C16" s="44">
        <v>3201</v>
      </c>
      <c r="D16" s="44">
        <v>6402</v>
      </c>
      <c r="E16" s="49">
        <v>12804</v>
      </c>
    </row>
    <row r="17" spans="2:5" ht="12.75">
      <c r="B17" s="18" t="s">
        <v>40</v>
      </c>
      <c r="C17" s="51">
        <v>2561</v>
      </c>
      <c r="D17" s="51">
        <v>5122</v>
      </c>
      <c r="E17" s="49">
        <v>10244</v>
      </c>
    </row>
    <row r="18" spans="2:5" ht="12.75">
      <c r="B18" s="18" t="s">
        <v>24</v>
      </c>
      <c r="C18" s="51">
        <v>2133</v>
      </c>
      <c r="D18" s="51">
        <v>4266</v>
      </c>
      <c r="E18" s="49">
        <v>8532</v>
      </c>
    </row>
    <row r="19" spans="2:5" ht="12.75">
      <c r="B19" s="18" t="s">
        <v>25</v>
      </c>
      <c r="C19" s="51">
        <v>1830</v>
      </c>
      <c r="D19" s="51">
        <v>3660</v>
      </c>
      <c r="E19" s="49">
        <v>7320</v>
      </c>
    </row>
    <row r="20" spans="2:5" ht="12.75">
      <c r="B20" s="19" t="s">
        <v>26</v>
      </c>
      <c r="C20" s="52">
        <v>1601</v>
      </c>
      <c r="D20" s="52">
        <v>3202</v>
      </c>
      <c r="E20" s="50">
        <v>6404</v>
      </c>
    </row>
    <row r="21" spans="2:5" ht="12.75">
      <c r="B21" s="101" t="s">
        <v>31</v>
      </c>
      <c r="C21" s="101"/>
      <c r="D21" s="101"/>
      <c r="E21" s="101"/>
    </row>
    <row r="25" spans="2:5" ht="12.75">
      <c r="B25" s="87" t="s">
        <v>48</v>
      </c>
      <c r="C25" s="94"/>
      <c r="D25" s="94"/>
      <c r="E25" s="102"/>
    </row>
    <row r="26" spans="2:5" ht="12.75">
      <c r="B26" s="18"/>
      <c r="C26" s="88" t="s">
        <v>46</v>
      </c>
      <c r="D26" s="78"/>
      <c r="E26" s="79"/>
    </row>
    <row r="27" spans="2:5" ht="12.75">
      <c r="B27" s="103" t="s">
        <v>27</v>
      </c>
      <c r="C27" s="104" t="s">
        <v>11</v>
      </c>
      <c r="D27" s="104" t="s">
        <v>12</v>
      </c>
      <c r="E27" s="105" t="s">
        <v>13</v>
      </c>
    </row>
    <row r="28" spans="2:5" ht="12.75">
      <c r="B28" s="17" t="s">
        <v>22</v>
      </c>
      <c r="C28" s="17">
        <v>329.8</v>
      </c>
      <c r="D28" s="106">
        <v>659.6</v>
      </c>
      <c r="E28" s="4">
        <v>1319.2</v>
      </c>
    </row>
    <row r="29" spans="2:5" ht="12.75">
      <c r="B29" s="18" t="s">
        <v>40</v>
      </c>
      <c r="C29" s="18">
        <v>263.84</v>
      </c>
      <c r="D29" s="20">
        <v>527.68</v>
      </c>
      <c r="E29" s="26">
        <v>1055.36</v>
      </c>
    </row>
    <row r="30" spans="2:5" ht="12.75">
      <c r="B30" s="18" t="s">
        <v>24</v>
      </c>
      <c r="C30" s="18">
        <v>219.81</v>
      </c>
      <c r="D30" s="20">
        <v>439.79</v>
      </c>
      <c r="E30" s="26">
        <v>879.41</v>
      </c>
    </row>
    <row r="31" spans="2:5" ht="12.75">
      <c r="B31" s="18" t="s">
        <v>25</v>
      </c>
      <c r="C31" s="18">
        <v>188.53</v>
      </c>
      <c r="D31" s="20">
        <v>376.89</v>
      </c>
      <c r="E31" s="26">
        <v>753.78</v>
      </c>
    </row>
    <row r="32" spans="2:5" ht="12.75">
      <c r="B32" s="19" t="s">
        <v>26</v>
      </c>
      <c r="C32" s="19">
        <v>154.19</v>
      </c>
      <c r="D32" s="21">
        <v>329.8</v>
      </c>
      <c r="E32" s="55">
        <v>659.6</v>
      </c>
    </row>
    <row r="33" ht="12.75">
      <c r="B33" t="s">
        <v>49</v>
      </c>
    </row>
    <row r="36" spans="2:5" ht="12.75">
      <c r="B36" s="87" t="s">
        <v>50</v>
      </c>
      <c r="C36" s="94"/>
      <c r="D36" s="94"/>
      <c r="E36" s="102"/>
    </row>
    <row r="37" spans="2:5" ht="12.75">
      <c r="B37" s="18"/>
      <c r="C37" s="88" t="s">
        <v>46</v>
      </c>
      <c r="D37" s="78"/>
      <c r="E37" s="79"/>
    </row>
    <row r="38" spans="2:5" ht="13.5" thickBot="1">
      <c r="B38" s="99" t="s">
        <v>27</v>
      </c>
      <c r="C38" s="107" t="s">
        <v>11</v>
      </c>
      <c r="D38" s="107" t="s">
        <v>12</v>
      </c>
      <c r="E38" s="100" t="s">
        <v>13</v>
      </c>
    </row>
    <row r="39" spans="2:5" ht="13.5" thickTop="1">
      <c r="B39" s="18" t="s">
        <v>22</v>
      </c>
      <c r="C39" s="46">
        <v>1590.8</v>
      </c>
      <c r="D39" s="46">
        <v>3181.6</v>
      </c>
      <c r="E39" s="26">
        <v>6363.2</v>
      </c>
    </row>
    <row r="40" spans="2:5" ht="12.75">
      <c r="B40" s="18" t="s">
        <v>40</v>
      </c>
      <c r="C40" s="47">
        <v>1272.64</v>
      </c>
      <c r="D40" s="47">
        <v>2545.28</v>
      </c>
      <c r="E40" s="26">
        <v>5090.56</v>
      </c>
    </row>
    <row r="41" spans="2:5" ht="12.75">
      <c r="B41" s="18" t="s">
        <v>24</v>
      </c>
      <c r="C41" s="47">
        <v>1060.26</v>
      </c>
      <c r="D41" s="47">
        <v>2121.0666666666666</v>
      </c>
      <c r="E41" s="54">
        <v>4242.133333333333</v>
      </c>
    </row>
    <row r="42" spans="2:5" ht="12.75">
      <c r="B42" s="18" t="s">
        <v>25</v>
      </c>
      <c r="C42" s="47">
        <v>909.38</v>
      </c>
      <c r="D42" s="47">
        <v>1818.0571428571425</v>
      </c>
      <c r="E42" s="54">
        <v>3636.114285714285</v>
      </c>
    </row>
    <row r="43" spans="2:5" ht="12.75">
      <c r="B43" s="19" t="s">
        <v>26</v>
      </c>
      <c r="C43" s="48">
        <v>795.4</v>
      </c>
      <c r="D43" s="48">
        <v>1590.8</v>
      </c>
      <c r="E43" s="55">
        <v>3181.6</v>
      </c>
    </row>
    <row r="44" ht="12.75">
      <c r="B44" t="s">
        <v>51</v>
      </c>
    </row>
    <row r="46" ht="12.75">
      <c r="B46" s="58"/>
    </row>
    <row r="47" ht="12.75">
      <c r="B47" s="5"/>
    </row>
    <row r="48" spans="2:6" ht="12.75">
      <c r="B48" s="27"/>
      <c r="C48" s="45"/>
      <c r="D48" s="45"/>
      <c r="E48" s="45"/>
      <c r="F48" s="5"/>
    </row>
    <row r="49" spans="2:6" ht="12.75">
      <c r="B49" s="28"/>
      <c r="C49" s="28"/>
      <c r="D49" s="45"/>
      <c r="E49" s="45"/>
      <c r="F49" s="5"/>
    </row>
    <row r="50" spans="2:6" ht="12.75">
      <c r="B50" s="108"/>
      <c r="C50" s="108"/>
      <c r="D50" s="108"/>
      <c r="E50" s="28"/>
      <c r="F50" s="5"/>
    </row>
    <row r="51" spans="2:6" ht="12.75">
      <c r="B51" s="28"/>
      <c r="C51" s="32"/>
      <c r="D51" s="32"/>
      <c r="E51" s="28"/>
      <c r="F51" s="5"/>
    </row>
    <row r="52" spans="2:6" ht="12.75">
      <c r="B52" s="28"/>
      <c r="C52" s="32"/>
      <c r="D52" s="32"/>
      <c r="E52" s="28"/>
      <c r="F52" s="5"/>
    </row>
    <row r="53" spans="2:6" ht="12.75">
      <c r="B53" s="28"/>
      <c r="C53" s="32"/>
      <c r="D53" s="32"/>
      <c r="E53" s="109"/>
      <c r="F53" s="5"/>
    </row>
    <row r="54" spans="2:6" ht="12.75">
      <c r="B54" s="28"/>
      <c r="C54" s="32"/>
      <c r="D54" s="32"/>
      <c r="E54" s="109"/>
      <c r="F54" s="5"/>
    </row>
    <row r="55" spans="2:5" ht="12.75">
      <c r="B55" s="28"/>
      <c r="C55" s="32"/>
      <c r="D55" s="32"/>
      <c r="E55" s="28"/>
    </row>
    <row r="56" spans="2:5" ht="12.75">
      <c r="B56" s="28"/>
      <c r="C56" s="32"/>
      <c r="D56" s="32"/>
      <c r="E56" s="28"/>
    </row>
    <row r="57" spans="2:5" ht="12.75">
      <c r="B57" s="5"/>
      <c r="C57" s="5"/>
      <c r="D57" s="5"/>
      <c r="E57" s="5"/>
    </row>
    <row r="58" spans="2:5" ht="12.75">
      <c r="B58" s="110"/>
      <c r="C58" s="111"/>
      <c r="D58" s="111"/>
      <c r="E58" s="111"/>
    </row>
    <row r="59" spans="2:5" ht="12.75">
      <c r="B59" s="5"/>
      <c r="C59" s="28"/>
      <c r="D59" s="28"/>
      <c r="E59" s="28"/>
    </row>
    <row r="60" spans="2:5" ht="12.75">
      <c r="B60" s="112"/>
      <c r="C60" s="108"/>
      <c r="D60" s="108"/>
      <c r="E60" s="108"/>
    </row>
    <row r="61" spans="2:5" ht="12.75">
      <c r="B61" s="5"/>
      <c r="C61" s="113"/>
      <c r="D61" s="113"/>
      <c r="E61" s="113"/>
    </row>
    <row r="62" spans="2:5" ht="12.75">
      <c r="B62" s="5"/>
      <c r="C62" s="113"/>
      <c r="D62" s="113"/>
      <c r="E62" s="113"/>
    </row>
    <row r="63" spans="2:5" ht="12.75">
      <c r="B63" s="5"/>
      <c r="C63" s="113"/>
      <c r="D63" s="113"/>
      <c r="E63" s="113"/>
    </row>
    <row r="64" spans="2:5" ht="12.75">
      <c r="B64" s="5"/>
      <c r="C64" s="113"/>
      <c r="D64" s="113"/>
      <c r="E64" s="113"/>
    </row>
    <row r="65" spans="2:5" ht="12.75">
      <c r="B65" s="5"/>
      <c r="C65" s="113"/>
      <c r="D65" s="113"/>
      <c r="E65" s="113"/>
    </row>
    <row r="66" spans="2:5" ht="12.75">
      <c r="B66" s="34"/>
      <c r="C66" s="5"/>
      <c r="D66" s="5"/>
      <c r="E66" s="5"/>
    </row>
  </sheetData>
  <mergeCells count="9">
    <mergeCell ref="C37:E37"/>
    <mergeCell ref="B21:E21"/>
    <mergeCell ref="B25:E25"/>
    <mergeCell ref="C26:E26"/>
    <mergeCell ref="B36:E36"/>
    <mergeCell ref="B3:E3"/>
    <mergeCell ref="C4:E4"/>
    <mergeCell ref="B13:E13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13.00390625" style="0" customWidth="1"/>
    <col min="3" max="3" width="8.8515625" style="0" customWidth="1"/>
    <col min="4" max="4" width="11.140625" style="0" customWidth="1"/>
    <col min="5" max="5" width="14.421875" style="0" customWidth="1"/>
    <col min="6" max="6" width="7.7109375" style="0" customWidth="1"/>
    <col min="7" max="7" width="13.00390625" style="0" customWidth="1"/>
    <col min="8" max="8" width="8.8515625" style="0" customWidth="1"/>
    <col min="9" max="9" width="10.00390625" style="0" customWidth="1"/>
    <col min="10" max="10" width="17.140625" style="0" customWidth="1"/>
    <col min="11" max="16384" width="8.8515625" style="0" customWidth="1"/>
  </cols>
  <sheetData>
    <row r="1" spans="2:10" ht="12.75">
      <c r="B1" t="s">
        <v>29</v>
      </c>
      <c r="G1" s="27"/>
      <c r="H1" s="27"/>
      <c r="I1" s="27"/>
      <c r="J1" s="27"/>
    </row>
    <row r="2" spans="7:10" ht="12.75">
      <c r="G2" s="27"/>
      <c r="H2" s="27"/>
      <c r="I2" s="27"/>
      <c r="J2" s="27"/>
    </row>
    <row r="3" spans="2:10" ht="12.75">
      <c r="B3" s="83" t="s">
        <v>33</v>
      </c>
      <c r="C3" s="81"/>
      <c r="D3" s="81"/>
      <c r="E3" s="82"/>
      <c r="G3" s="80" t="s">
        <v>34</v>
      </c>
      <c r="H3" s="81"/>
      <c r="I3" s="81"/>
      <c r="J3" s="82"/>
    </row>
    <row r="4" spans="2:10" ht="12.75">
      <c r="B4" s="18"/>
      <c r="C4" s="78" t="s">
        <v>30</v>
      </c>
      <c r="D4" s="78"/>
      <c r="E4" s="79"/>
      <c r="G4" s="18"/>
      <c r="H4" s="78" t="s">
        <v>30</v>
      </c>
      <c r="I4" s="78"/>
      <c r="J4" s="79"/>
    </row>
    <row r="5" spans="2:10" ht="13.5" thickBot="1">
      <c r="B5" s="25" t="s">
        <v>27</v>
      </c>
      <c r="C5" s="38" t="s">
        <v>11</v>
      </c>
      <c r="D5" s="37" t="s">
        <v>12</v>
      </c>
      <c r="E5" s="36" t="s">
        <v>13</v>
      </c>
      <c r="G5" s="25" t="s">
        <v>27</v>
      </c>
      <c r="H5" s="43" t="s">
        <v>11</v>
      </c>
      <c r="I5" s="38" t="s">
        <v>12</v>
      </c>
      <c r="J5" s="43" t="s">
        <v>13</v>
      </c>
    </row>
    <row r="6" spans="2:10" ht="13.5" thickTop="1">
      <c r="B6" s="39" t="s">
        <v>22</v>
      </c>
      <c r="C6" s="10">
        <v>577.5</v>
      </c>
      <c r="D6" s="10">
        <f aca="true" t="shared" si="0" ref="D6:E10">C6*2</f>
        <v>1155</v>
      </c>
      <c r="E6" s="2">
        <f t="shared" si="0"/>
        <v>2310</v>
      </c>
      <c r="G6" s="18" t="s">
        <v>22</v>
      </c>
      <c r="H6" s="44">
        <v>3201</v>
      </c>
      <c r="I6" s="44">
        <f>H6*2</f>
        <v>6402</v>
      </c>
      <c r="J6" s="49">
        <f>6402*2</f>
        <v>12804</v>
      </c>
    </row>
    <row r="7" spans="2:10" ht="12.75">
      <c r="B7" s="18" t="s">
        <v>23</v>
      </c>
      <c r="C7" s="10">
        <v>462</v>
      </c>
      <c r="D7" s="10">
        <f t="shared" si="0"/>
        <v>924</v>
      </c>
      <c r="E7" s="2">
        <f t="shared" si="0"/>
        <v>1848</v>
      </c>
      <c r="G7" s="18" t="s">
        <v>23</v>
      </c>
      <c r="H7" s="51">
        <v>2561</v>
      </c>
      <c r="I7" s="51">
        <f>H7*2</f>
        <v>5122</v>
      </c>
      <c r="J7" s="49">
        <f>5122*2</f>
        <v>10244</v>
      </c>
    </row>
    <row r="8" spans="2:10" ht="12.75">
      <c r="B8" s="18" t="s">
        <v>24</v>
      </c>
      <c r="C8" s="10">
        <v>385</v>
      </c>
      <c r="D8" s="10">
        <f t="shared" si="0"/>
        <v>770</v>
      </c>
      <c r="E8" s="2">
        <f t="shared" si="0"/>
        <v>1540</v>
      </c>
      <c r="G8" s="18" t="s">
        <v>24</v>
      </c>
      <c r="H8" s="51">
        <v>2133</v>
      </c>
      <c r="I8" s="51">
        <f>H8*2</f>
        <v>4266</v>
      </c>
      <c r="J8" s="49">
        <f>4266*2</f>
        <v>8532</v>
      </c>
    </row>
    <row r="9" spans="2:10" ht="12.75">
      <c r="B9" s="18" t="s">
        <v>25</v>
      </c>
      <c r="C9" s="10">
        <v>330</v>
      </c>
      <c r="D9" s="10">
        <f t="shared" si="0"/>
        <v>660</v>
      </c>
      <c r="E9" s="2">
        <f t="shared" si="0"/>
        <v>1320</v>
      </c>
      <c r="G9" s="18" t="s">
        <v>25</v>
      </c>
      <c r="H9" s="51">
        <v>1830</v>
      </c>
      <c r="I9" s="51">
        <f>H9*2</f>
        <v>3660</v>
      </c>
      <c r="J9" s="49">
        <f>3660*2</f>
        <v>7320</v>
      </c>
    </row>
    <row r="10" spans="2:10" ht="12.75">
      <c r="B10" s="19" t="s">
        <v>26</v>
      </c>
      <c r="C10" s="11">
        <v>288.75</v>
      </c>
      <c r="D10" s="11">
        <f t="shared" si="0"/>
        <v>577.5</v>
      </c>
      <c r="E10" s="3">
        <f t="shared" si="0"/>
        <v>1155</v>
      </c>
      <c r="G10" s="19" t="s">
        <v>26</v>
      </c>
      <c r="H10" s="52">
        <v>1601</v>
      </c>
      <c r="I10" s="52">
        <f>H10*2</f>
        <v>3202</v>
      </c>
      <c r="J10" s="50">
        <f>3202*2</f>
        <v>6404</v>
      </c>
    </row>
    <row r="11" spans="2:7" ht="12.75">
      <c r="B11" s="34" t="s">
        <v>31</v>
      </c>
      <c r="G11" s="34" t="s">
        <v>31</v>
      </c>
    </row>
    <row r="12" spans="2:7" ht="12.75">
      <c r="B12" s="42" t="s">
        <v>28</v>
      </c>
      <c r="C12" s="28"/>
      <c r="D12" s="28"/>
      <c r="E12" s="28"/>
      <c r="G12" s="33"/>
    </row>
    <row r="13" spans="3:5" ht="12.75">
      <c r="C13" s="27"/>
      <c r="D13" s="27"/>
      <c r="E13" s="27"/>
    </row>
    <row r="14" spans="2:5" ht="12.75">
      <c r="B14" s="33"/>
      <c r="C14" s="27"/>
      <c r="D14" s="27"/>
      <c r="E14" s="27"/>
    </row>
    <row r="15" ht="12.75">
      <c r="B15" s="5"/>
    </row>
    <row r="16" spans="2:10" ht="12.75">
      <c r="B16" s="83" t="s">
        <v>39</v>
      </c>
      <c r="C16" s="84"/>
      <c r="D16" s="84"/>
      <c r="E16" s="85"/>
      <c r="G16" s="83" t="s">
        <v>38</v>
      </c>
      <c r="H16" s="84"/>
      <c r="I16" s="84"/>
      <c r="J16" s="85"/>
    </row>
    <row r="17" spans="2:10" ht="12.75">
      <c r="B17" s="18"/>
      <c r="C17" s="78" t="s">
        <v>35</v>
      </c>
      <c r="D17" s="78"/>
      <c r="E17" s="79"/>
      <c r="G17" s="18"/>
      <c r="H17" s="78" t="s">
        <v>35</v>
      </c>
      <c r="I17" s="78"/>
      <c r="J17" s="79"/>
    </row>
    <row r="18" spans="2:10" ht="13.5" thickBot="1">
      <c r="B18" s="25" t="s">
        <v>27</v>
      </c>
      <c r="C18" s="38" t="s">
        <v>11</v>
      </c>
      <c r="D18" s="43" t="s">
        <v>12</v>
      </c>
      <c r="E18" s="43" t="s">
        <v>13</v>
      </c>
      <c r="G18" s="25" t="s">
        <v>27</v>
      </c>
      <c r="H18" s="38" t="s">
        <v>11</v>
      </c>
      <c r="I18" s="25" t="s">
        <v>12</v>
      </c>
      <c r="J18" s="43" t="s">
        <v>13</v>
      </c>
    </row>
    <row r="19" spans="2:10" ht="13.5" thickTop="1">
      <c r="B19" s="39" t="s">
        <v>22</v>
      </c>
      <c r="C19" s="9">
        <v>57.75</v>
      </c>
      <c r="D19" s="53">
        <v>115.5</v>
      </c>
      <c r="E19" s="53">
        <v>231</v>
      </c>
      <c r="F19" s="1"/>
      <c r="G19" s="39" t="s">
        <v>22</v>
      </c>
      <c r="H19" s="9">
        <f>1.75*165</f>
        <v>288.75</v>
      </c>
      <c r="I19" s="53">
        <f>3.5*165</f>
        <v>577.5</v>
      </c>
      <c r="J19" s="2">
        <f>7*165</f>
        <v>1155</v>
      </c>
    </row>
    <row r="20" spans="2:10" ht="12.75">
      <c r="B20" s="20" t="s">
        <v>23</v>
      </c>
      <c r="C20" s="10">
        <v>46.2</v>
      </c>
      <c r="D20" s="2">
        <v>92.4</v>
      </c>
      <c r="E20" s="2">
        <v>184</v>
      </c>
      <c r="F20" s="41"/>
      <c r="G20" s="20" t="s">
        <v>23</v>
      </c>
      <c r="H20" s="10">
        <f>1.4*165</f>
        <v>230.99999999999997</v>
      </c>
      <c r="I20" s="2">
        <f>2.8*165</f>
        <v>461.99999999999994</v>
      </c>
      <c r="J20" s="2">
        <f>5.6*165</f>
        <v>923.9999999999999</v>
      </c>
    </row>
    <row r="21" spans="2:10" ht="12.75">
      <c r="B21" s="18" t="s">
        <v>24</v>
      </c>
      <c r="C21" s="10">
        <v>38.5</v>
      </c>
      <c r="D21" s="2">
        <v>77</v>
      </c>
      <c r="E21" s="2">
        <v>154</v>
      </c>
      <c r="F21" s="41"/>
      <c r="G21" s="20" t="s">
        <v>24</v>
      </c>
      <c r="H21" s="10">
        <f>1.165*165</f>
        <v>192.225</v>
      </c>
      <c r="I21" s="2">
        <f>2.33*165</f>
        <v>384.45</v>
      </c>
      <c r="J21" s="2">
        <f>4.67*165</f>
        <v>770.55</v>
      </c>
    </row>
    <row r="22" spans="2:10" ht="12.75">
      <c r="B22" s="18" t="s">
        <v>25</v>
      </c>
      <c r="C22" s="10">
        <v>33</v>
      </c>
      <c r="D22" s="2">
        <v>66</v>
      </c>
      <c r="E22" s="2">
        <v>132</v>
      </c>
      <c r="F22" s="35"/>
      <c r="G22" s="18" t="s">
        <v>25</v>
      </c>
      <c r="H22" s="10">
        <f>1*165</f>
        <v>165</v>
      </c>
      <c r="I22" s="2">
        <f>2*165</f>
        <v>330</v>
      </c>
      <c r="J22" s="2">
        <f>4*165</f>
        <v>660</v>
      </c>
    </row>
    <row r="23" spans="2:10" ht="12.75">
      <c r="B23" s="19" t="s">
        <v>26</v>
      </c>
      <c r="C23" s="11">
        <v>28.88</v>
      </c>
      <c r="D23" s="3">
        <v>57.75</v>
      </c>
      <c r="E23" s="3">
        <v>115</v>
      </c>
      <c r="F23" s="35"/>
      <c r="G23" s="19" t="s">
        <v>26</v>
      </c>
      <c r="H23" s="11">
        <f>0.875*165</f>
        <v>144.375</v>
      </c>
      <c r="I23" s="3">
        <f>1.75*165</f>
        <v>288.75</v>
      </c>
      <c r="J23" s="3">
        <f>3.5*165</f>
        <v>577.5</v>
      </c>
    </row>
    <row r="24" spans="2:7" ht="12.75">
      <c r="B24" s="60" t="s">
        <v>36</v>
      </c>
      <c r="E24" s="5"/>
      <c r="F24" s="5"/>
      <c r="G24" s="40" t="s">
        <v>36</v>
      </c>
    </row>
    <row r="25" spans="2:11" ht="12.75">
      <c r="B25" t="s">
        <v>4</v>
      </c>
      <c r="G25" t="s">
        <v>37</v>
      </c>
      <c r="K25" s="86"/>
    </row>
    <row r="26" spans="2:11" ht="12.75">
      <c r="B26" t="s">
        <v>32</v>
      </c>
      <c r="F26" s="5"/>
      <c r="G26" t="s">
        <v>32</v>
      </c>
      <c r="K26" s="86"/>
    </row>
    <row r="27" spans="2:7" ht="12.75">
      <c r="B27" t="s">
        <v>31</v>
      </c>
      <c r="G27" t="s">
        <v>31</v>
      </c>
    </row>
    <row r="30" spans="2:10" ht="12.75">
      <c r="B30" s="83" t="s">
        <v>41</v>
      </c>
      <c r="C30" s="84"/>
      <c r="D30" s="84"/>
      <c r="E30" s="85"/>
      <c r="G30" s="83" t="s">
        <v>1</v>
      </c>
      <c r="H30" s="84"/>
      <c r="I30" s="84"/>
      <c r="J30" s="85"/>
    </row>
    <row r="31" spans="2:10" ht="12.75">
      <c r="B31" s="18"/>
      <c r="C31" s="78" t="s">
        <v>35</v>
      </c>
      <c r="D31" s="78"/>
      <c r="E31" s="79"/>
      <c r="G31" s="18"/>
      <c r="H31" s="78" t="s">
        <v>35</v>
      </c>
      <c r="I31" s="78"/>
      <c r="J31" s="79"/>
    </row>
    <row r="32" spans="2:10" ht="13.5" thickBot="1">
      <c r="B32" s="18" t="s">
        <v>27</v>
      </c>
      <c r="C32" s="26" t="s">
        <v>11</v>
      </c>
      <c r="D32" s="7" t="s">
        <v>12</v>
      </c>
      <c r="E32" s="26" t="s">
        <v>13</v>
      </c>
      <c r="G32" s="25" t="s">
        <v>27</v>
      </c>
      <c r="H32" s="38" t="s">
        <v>11</v>
      </c>
      <c r="I32" s="38" t="s">
        <v>12</v>
      </c>
      <c r="J32" s="43" t="s">
        <v>13</v>
      </c>
    </row>
    <row r="33" spans="2:10" ht="13.5" thickTop="1">
      <c r="B33" s="17" t="s">
        <v>22</v>
      </c>
      <c r="C33" s="6">
        <f>19.4*17</f>
        <v>329.79999999999995</v>
      </c>
      <c r="D33" s="6">
        <f>38.8*17</f>
        <v>659.5999999999999</v>
      </c>
      <c r="E33" s="4">
        <f>77.6*17</f>
        <v>1319.1999999999998</v>
      </c>
      <c r="G33" s="18" t="s">
        <v>22</v>
      </c>
      <c r="H33" s="46">
        <f>((20/20)*19.4)*82</f>
        <v>1590.8</v>
      </c>
      <c r="I33" s="46">
        <f>((40/20)*19.4)*82</f>
        <v>3181.6</v>
      </c>
      <c r="J33" s="26">
        <f>((80/20)*19.4)*82</f>
        <v>6363.2</v>
      </c>
    </row>
    <row r="34" spans="2:10" ht="12.75">
      <c r="B34" s="18" t="s">
        <v>40</v>
      </c>
      <c r="C34" s="7">
        <f>15.52*17</f>
        <v>263.84</v>
      </c>
      <c r="D34" s="7">
        <f>31.04*17</f>
        <v>527.68</v>
      </c>
      <c r="E34" s="26">
        <f>62.08*17</f>
        <v>1055.36</v>
      </c>
      <c r="G34" s="18" t="s">
        <v>40</v>
      </c>
      <c r="H34" s="47">
        <f>((20/25)*19.4)*82</f>
        <v>1272.6399999999999</v>
      </c>
      <c r="I34" s="47">
        <f>((40/25)*19.4)*82</f>
        <v>2545.2799999999997</v>
      </c>
      <c r="J34" s="26">
        <f>((80/25)*19.4)*82</f>
        <v>5090.5599999999995</v>
      </c>
    </row>
    <row r="35" spans="2:10" ht="12.75">
      <c r="B35" s="18" t="s">
        <v>24</v>
      </c>
      <c r="C35" s="7">
        <f>12.93*17</f>
        <v>219.81</v>
      </c>
      <c r="D35" s="7">
        <f>25.87*17</f>
        <v>439.79</v>
      </c>
      <c r="E35" s="26">
        <f>51.73*17</f>
        <v>879.41</v>
      </c>
      <c r="G35" s="18" t="s">
        <v>24</v>
      </c>
      <c r="H35" s="47">
        <f>12.93*82</f>
        <v>1060.26</v>
      </c>
      <c r="I35" s="47">
        <f>((40/30)*19.4)*82</f>
        <v>2121.0666666666666</v>
      </c>
      <c r="J35" s="54">
        <f>((80/30)*19.4)*82</f>
        <v>4242.133333333333</v>
      </c>
    </row>
    <row r="36" spans="2:10" ht="12.75">
      <c r="B36" s="18" t="s">
        <v>25</v>
      </c>
      <c r="C36" s="7">
        <f>11.09*17</f>
        <v>188.53</v>
      </c>
      <c r="D36" s="7">
        <f>22.17*17</f>
        <v>376.89000000000004</v>
      </c>
      <c r="E36" s="26">
        <f>44.34*17</f>
        <v>753.7800000000001</v>
      </c>
      <c r="G36" s="18" t="s">
        <v>25</v>
      </c>
      <c r="H36" s="47">
        <f>11.09*82</f>
        <v>909.38</v>
      </c>
      <c r="I36" s="47">
        <f>((40/35)*19.4)*82</f>
        <v>1818.0571428571425</v>
      </c>
      <c r="J36" s="54">
        <f>((80/35)*19.4)*82</f>
        <v>3636.114285714285</v>
      </c>
    </row>
    <row r="37" spans="2:10" ht="12.75">
      <c r="B37" s="19" t="s">
        <v>26</v>
      </c>
      <c r="C37" s="8">
        <f>9.07*17</f>
        <v>154.19</v>
      </c>
      <c r="D37" s="8">
        <f>19.4*17</f>
        <v>329.79999999999995</v>
      </c>
      <c r="E37" s="55">
        <f>38.8*17</f>
        <v>659.5999999999999</v>
      </c>
      <c r="G37" s="19" t="s">
        <v>26</v>
      </c>
      <c r="H37" s="48">
        <f>9.7*82</f>
        <v>795.4</v>
      </c>
      <c r="I37" s="48">
        <f>((40/40)*19.4)*82</f>
        <v>1590.8</v>
      </c>
      <c r="J37" s="55">
        <f>((80/40)*19.4)*82</f>
        <v>3181.6</v>
      </c>
    </row>
    <row r="39" spans="2:7" ht="12.75">
      <c r="B39" t="s">
        <v>2</v>
      </c>
      <c r="G39" t="s">
        <v>3</v>
      </c>
    </row>
  </sheetData>
  <mergeCells count="13">
    <mergeCell ref="K25:K26"/>
    <mergeCell ref="B30:E30"/>
    <mergeCell ref="C31:E31"/>
    <mergeCell ref="G30:J30"/>
    <mergeCell ref="H31:J31"/>
    <mergeCell ref="B16:E16"/>
    <mergeCell ref="C17:E17"/>
    <mergeCell ref="G16:J16"/>
    <mergeCell ref="H17:J17"/>
    <mergeCell ref="C4:E4"/>
    <mergeCell ref="H4:J4"/>
    <mergeCell ref="G3:J3"/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0" sqref="A10"/>
    </sheetView>
  </sheetViews>
  <sheetFormatPr defaultColWidth="9.140625" defaultRowHeight="12.75"/>
  <cols>
    <col min="1" max="1" width="15.00390625" style="0" customWidth="1"/>
    <col min="2" max="2" width="14.140625" style="0" customWidth="1"/>
    <col min="3" max="3" width="9.00390625" style="0" customWidth="1"/>
    <col min="4" max="4" width="9.7109375" style="0" customWidth="1"/>
    <col min="5" max="5" width="10.140625" style="0" customWidth="1"/>
    <col min="6" max="7" width="12.8515625" style="0" customWidth="1"/>
    <col min="8" max="8" width="12.7109375" style="0" customWidth="1"/>
    <col min="9" max="16384" width="8.8515625" style="0" customWidth="1"/>
  </cols>
  <sheetData>
    <row r="1" ht="12.75">
      <c r="B1" t="s">
        <v>0</v>
      </c>
    </row>
    <row r="4" spans="2:8" ht="12.75">
      <c r="B4" s="6"/>
      <c r="C4" s="87" t="s">
        <v>14</v>
      </c>
      <c r="D4" s="81"/>
      <c r="E4" s="81"/>
      <c r="F4" s="81"/>
      <c r="G4" s="81"/>
      <c r="H4" s="82"/>
    </row>
    <row r="5" spans="2:8" ht="12.75">
      <c r="B5" s="7"/>
      <c r="C5" s="88" t="s">
        <v>11</v>
      </c>
      <c r="D5" s="79"/>
      <c r="E5" s="89" t="s">
        <v>12</v>
      </c>
      <c r="F5" s="79"/>
      <c r="G5" s="88" t="s">
        <v>13</v>
      </c>
      <c r="H5" s="90"/>
    </row>
    <row r="6" spans="2:8" ht="13.5" thickBot="1">
      <c r="B6" s="12" t="s">
        <v>5</v>
      </c>
      <c r="C6" s="12" t="s">
        <v>18</v>
      </c>
      <c r="D6" s="12" t="s">
        <v>17</v>
      </c>
      <c r="E6" s="12" t="s">
        <v>18</v>
      </c>
      <c r="F6" s="12" t="s">
        <v>17</v>
      </c>
      <c r="G6" s="15" t="s">
        <v>18</v>
      </c>
      <c r="H6" s="12" t="s">
        <v>17</v>
      </c>
    </row>
    <row r="7" spans="2:8" ht="13.5" thickTop="1">
      <c r="B7" s="7" t="s">
        <v>6</v>
      </c>
      <c r="C7" s="22">
        <v>3.15</v>
      </c>
      <c r="D7" s="30">
        <v>19.4</v>
      </c>
      <c r="E7" s="22">
        <v>6.3</v>
      </c>
      <c r="F7" s="30">
        <v>38.8</v>
      </c>
      <c r="G7" s="22">
        <v>12.6</v>
      </c>
      <c r="H7" s="20">
        <v>77.6</v>
      </c>
    </row>
    <row r="8" spans="2:8" ht="12.75">
      <c r="B8" s="7" t="s">
        <v>7</v>
      </c>
      <c r="C8" s="23">
        <v>2.52</v>
      </c>
      <c r="D8" s="30">
        <v>15.52</v>
      </c>
      <c r="E8" s="23">
        <v>5.04</v>
      </c>
      <c r="F8" s="30">
        <v>31.04</v>
      </c>
      <c r="G8" s="23">
        <v>10.08</v>
      </c>
      <c r="H8" s="20">
        <v>62.08</v>
      </c>
    </row>
    <row r="9" spans="2:8" ht="12.75">
      <c r="B9" s="7" t="s">
        <v>8</v>
      </c>
      <c r="C9" s="23">
        <v>2.1</v>
      </c>
      <c r="D9" s="30">
        <v>12.93</v>
      </c>
      <c r="E9" s="23">
        <v>4.2</v>
      </c>
      <c r="F9" s="30">
        <v>25.866666666666664</v>
      </c>
      <c r="G9" s="23">
        <v>8.4</v>
      </c>
      <c r="H9" s="29">
        <v>51.73333333333333</v>
      </c>
    </row>
    <row r="10" spans="2:8" ht="12.75">
      <c r="B10" s="7" t="s">
        <v>9</v>
      </c>
      <c r="C10" s="23">
        <v>1.8</v>
      </c>
      <c r="D10" s="30">
        <v>11.09</v>
      </c>
      <c r="E10" s="23">
        <v>3.6</v>
      </c>
      <c r="F10" s="30">
        <v>22.171428571428567</v>
      </c>
      <c r="G10" s="23">
        <v>7.2</v>
      </c>
      <c r="H10" s="29">
        <v>44.342857142857135</v>
      </c>
    </row>
    <row r="11" spans="2:8" ht="12.75">
      <c r="B11" s="8" t="s">
        <v>10</v>
      </c>
      <c r="C11" s="24">
        <v>1.575</v>
      </c>
      <c r="D11" s="31">
        <v>9.7</v>
      </c>
      <c r="E11" s="24">
        <v>3.15</v>
      </c>
      <c r="F11" s="31">
        <v>19.4</v>
      </c>
      <c r="G11" s="24">
        <v>6.3</v>
      </c>
      <c r="H11" s="21">
        <v>38.8</v>
      </c>
    </row>
    <row r="12" spans="1:2" ht="12.75">
      <c r="A12" s="5"/>
      <c r="B12" s="14" t="s">
        <v>15</v>
      </c>
    </row>
    <row r="15" spans="2:8" ht="12.75">
      <c r="B15" s="6"/>
      <c r="C15" s="87" t="s">
        <v>14</v>
      </c>
      <c r="D15" s="84"/>
      <c r="E15" s="84"/>
      <c r="F15" s="84"/>
      <c r="G15" s="84"/>
      <c r="H15" s="85"/>
    </row>
    <row r="16" spans="2:8" ht="12.75">
      <c r="B16" s="7"/>
      <c r="C16" s="88" t="s">
        <v>11</v>
      </c>
      <c r="D16" s="79"/>
      <c r="E16" s="89" t="s">
        <v>12</v>
      </c>
      <c r="F16" s="79"/>
      <c r="G16" s="88" t="s">
        <v>13</v>
      </c>
      <c r="H16" s="90"/>
    </row>
    <row r="17" spans="2:8" ht="13.5" thickBot="1">
      <c r="B17" s="12" t="s">
        <v>5</v>
      </c>
      <c r="C17" s="12" t="s">
        <v>18</v>
      </c>
      <c r="D17" s="12" t="s">
        <v>17</v>
      </c>
      <c r="E17" s="13" t="s">
        <v>18</v>
      </c>
      <c r="F17" s="13" t="s">
        <v>17</v>
      </c>
      <c r="G17" s="13" t="s">
        <v>18</v>
      </c>
      <c r="H17" s="12" t="s">
        <v>17</v>
      </c>
    </row>
    <row r="18" spans="2:8" ht="13.5" thickTop="1">
      <c r="B18" s="7" t="s">
        <v>6</v>
      </c>
      <c r="C18" s="22">
        <v>3.5</v>
      </c>
      <c r="D18" s="30">
        <v>19.4</v>
      </c>
      <c r="E18" s="22">
        <v>7</v>
      </c>
      <c r="F18" s="30">
        <v>38.8</v>
      </c>
      <c r="G18" s="22">
        <v>14</v>
      </c>
      <c r="H18" s="20">
        <v>77.6</v>
      </c>
    </row>
    <row r="19" spans="2:8" ht="12.75">
      <c r="B19" s="7" t="s">
        <v>7</v>
      </c>
      <c r="C19" s="23">
        <v>2.8</v>
      </c>
      <c r="D19" s="30">
        <v>15.52</v>
      </c>
      <c r="E19" s="23">
        <v>5.6</v>
      </c>
      <c r="F19" s="30">
        <v>31.04</v>
      </c>
      <c r="G19" s="23">
        <v>11.2</v>
      </c>
      <c r="H19" s="20">
        <v>62.08</v>
      </c>
    </row>
    <row r="20" spans="2:8" ht="12.75">
      <c r="B20" s="7" t="s">
        <v>8</v>
      </c>
      <c r="C20" s="23">
        <v>2.3333333333333335</v>
      </c>
      <c r="D20" s="30">
        <v>12.93</v>
      </c>
      <c r="E20" s="23">
        <v>4.666666666666667</v>
      </c>
      <c r="F20" s="30">
        <v>25.866666666666664</v>
      </c>
      <c r="G20" s="23">
        <v>9.333333333333334</v>
      </c>
      <c r="H20" s="29">
        <v>51.73333333333333</v>
      </c>
    </row>
    <row r="21" spans="2:8" ht="12.75">
      <c r="B21" s="7" t="s">
        <v>9</v>
      </c>
      <c r="C21" s="23">
        <v>2</v>
      </c>
      <c r="D21" s="30">
        <v>11.09</v>
      </c>
      <c r="E21" s="23">
        <v>4</v>
      </c>
      <c r="F21" s="30">
        <v>22.171428571428567</v>
      </c>
      <c r="G21" s="23">
        <v>8</v>
      </c>
      <c r="H21" s="29">
        <v>44.342857142857135</v>
      </c>
    </row>
    <row r="22" spans="2:8" ht="12.75">
      <c r="B22" s="8" t="s">
        <v>10</v>
      </c>
      <c r="C22" s="24">
        <v>1.75</v>
      </c>
      <c r="D22" s="31">
        <v>9.7</v>
      </c>
      <c r="E22" s="24">
        <v>3.5</v>
      </c>
      <c r="F22" s="31">
        <v>19.4</v>
      </c>
      <c r="G22" s="24">
        <v>7</v>
      </c>
      <c r="H22" s="21">
        <v>38.8</v>
      </c>
    </row>
    <row r="23" spans="1:2" ht="12.75">
      <c r="A23" s="5"/>
      <c r="B23" s="14" t="s">
        <v>16</v>
      </c>
    </row>
    <row r="25" spans="2:8" ht="12.75">
      <c r="B25" s="6"/>
      <c r="C25" s="87" t="s">
        <v>14</v>
      </c>
      <c r="D25" s="81"/>
      <c r="E25" s="81"/>
      <c r="F25" s="81"/>
      <c r="G25" s="81"/>
      <c r="H25" s="82"/>
    </row>
    <row r="26" spans="2:8" ht="12.75">
      <c r="B26" s="7"/>
      <c r="C26" s="88" t="s">
        <v>11</v>
      </c>
      <c r="D26" s="79"/>
      <c r="E26" s="89" t="s">
        <v>12</v>
      </c>
      <c r="F26" s="79"/>
      <c r="G26" s="88" t="s">
        <v>13</v>
      </c>
      <c r="H26" s="90"/>
    </row>
    <row r="27" spans="2:8" ht="13.5" thickBot="1">
      <c r="B27" s="12" t="s">
        <v>5</v>
      </c>
      <c r="C27" s="12" t="s">
        <v>18</v>
      </c>
      <c r="D27" s="12" t="s">
        <v>17</v>
      </c>
      <c r="E27" s="12" t="s">
        <v>18</v>
      </c>
      <c r="F27" s="12" t="s">
        <v>17</v>
      </c>
      <c r="G27" s="15" t="s">
        <v>18</v>
      </c>
      <c r="H27" s="12" t="s">
        <v>17</v>
      </c>
    </row>
    <row r="28" spans="2:8" ht="13.5" thickTop="1">
      <c r="B28" s="7" t="s">
        <v>6</v>
      </c>
      <c r="C28" s="22">
        <v>4</v>
      </c>
      <c r="D28" s="30">
        <v>19.4</v>
      </c>
      <c r="E28" s="22">
        <v>8</v>
      </c>
      <c r="F28" s="30">
        <v>38.8</v>
      </c>
      <c r="G28" s="22">
        <v>16</v>
      </c>
      <c r="H28" s="20">
        <v>77.6</v>
      </c>
    </row>
    <row r="29" spans="2:8" ht="12.75">
      <c r="B29" s="7" t="s">
        <v>7</v>
      </c>
      <c r="C29" s="23">
        <v>3.2</v>
      </c>
      <c r="D29" s="30">
        <v>15.52</v>
      </c>
      <c r="E29" s="23">
        <v>6.4</v>
      </c>
      <c r="F29" s="30">
        <v>31.04</v>
      </c>
      <c r="G29" s="23">
        <v>12.8</v>
      </c>
      <c r="H29" s="20">
        <v>62.08</v>
      </c>
    </row>
    <row r="30" spans="2:8" ht="12.75">
      <c r="B30" s="7" t="s">
        <v>8</v>
      </c>
      <c r="C30" s="23">
        <v>2.6666666666666665</v>
      </c>
      <c r="D30" s="30">
        <v>12.93</v>
      </c>
      <c r="E30" s="23">
        <v>5.333333333333333</v>
      </c>
      <c r="F30" s="30">
        <v>25.866666666666664</v>
      </c>
      <c r="G30" s="23">
        <v>10.666666666666666</v>
      </c>
      <c r="H30" s="29">
        <v>51.73333333333333</v>
      </c>
    </row>
    <row r="31" spans="2:8" ht="12.75">
      <c r="B31" s="7" t="s">
        <v>9</v>
      </c>
      <c r="C31" s="23">
        <v>2.2857142857142856</v>
      </c>
      <c r="D31" s="30">
        <v>11.09</v>
      </c>
      <c r="E31" s="23">
        <v>4.571428571428571</v>
      </c>
      <c r="F31" s="30">
        <v>22.171428571428567</v>
      </c>
      <c r="G31" s="23">
        <v>9.142857142857142</v>
      </c>
      <c r="H31" s="29">
        <v>44.342857142857135</v>
      </c>
    </row>
    <row r="32" spans="2:8" ht="12.75">
      <c r="B32" s="8" t="s">
        <v>10</v>
      </c>
      <c r="C32" s="24">
        <v>2</v>
      </c>
      <c r="D32" s="31">
        <v>9.7</v>
      </c>
      <c r="E32" s="24">
        <v>4</v>
      </c>
      <c r="F32" s="31">
        <v>19.4</v>
      </c>
      <c r="G32" s="24">
        <v>8</v>
      </c>
      <c r="H32" s="21">
        <v>38.8</v>
      </c>
    </row>
    <row r="33" spans="2:8" ht="12.75">
      <c r="B33" s="61" t="s">
        <v>43</v>
      </c>
      <c r="C33" s="16"/>
      <c r="D33" s="32"/>
      <c r="E33" s="16"/>
      <c r="F33" s="32"/>
      <c r="G33" s="16"/>
      <c r="H33" s="5"/>
    </row>
    <row r="34" ht="12.75">
      <c r="B34" s="14"/>
    </row>
    <row r="35" spans="2:8" ht="12.75">
      <c r="B35" s="6"/>
      <c r="C35" s="87" t="s">
        <v>14</v>
      </c>
      <c r="D35" s="81"/>
      <c r="E35" s="81"/>
      <c r="F35" s="81"/>
      <c r="G35" s="81"/>
      <c r="H35" s="82"/>
    </row>
    <row r="36" spans="2:8" ht="12.75">
      <c r="B36" s="7"/>
      <c r="C36" s="88" t="s">
        <v>11</v>
      </c>
      <c r="D36" s="79"/>
      <c r="E36" s="89" t="s">
        <v>12</v>
      </c>
      <c r="F36" s="79"/>
      <c r="G36" s="88" t="s">
        <v>13</v>
      </c>
      <c r="H36" s="90"/>
    </row>
    <row r="37" spans="2:8" ht="13.5" thickBot="1">
      <c r="B37" s="12" t="s">
        <v>5</v>
      </c>
      <c r="C37" s="12" t="s">
        <v>18</v>
      </c>
      <c r="D37" s="12" t="s">
        <v>17</v>
      </c>
      <c r="E37" s="12" t="s">
        <v>18</v>
      </c>
      <c r="F37" s="12" t="s">
        <v>17</v>
      </c>
      <c r="G37" s="15" t="s">
        <v>18</v>
      </c>
      <c r="H37" s="12" t="s">
        <v>17</v>
      </c>
    </row>
    <row r="38" spans="2:8" ht="13.5" thickTop="1">
      <c r="B38" s="7" t="s">
        <v>6</v>
      </c>
      <c r="C38" s="22">
        <v>4.3</v>
      </c>
      <c r="D38" s="30">
        <v>19.4</v>
      </c>
      <c r="E38" s="22">
        <v>8.6</v>
      </c>
      <c r="F38" s="30">
        <v>38.8</v>
      </c>
      <c r="G38" s="16">
        <v>17.2</v>
      </c>
      <c r="H38" s="20">
        <v>77.6</v>
      </c>
    </row>
    <row r="39" spans="2:8" ht="12.75">
      <c r="B39" s="7" t="s">
        <v>7</v>
      </c>
      <c r="C39" s="23">
        <v>3.44</v>
      </c>
      <c r="D39" s="30">
        <v>15.52</v>
      </c>
      <c r="E39" s="23">
        <v>6.88</v>
      </c>
      <c r="F39" s="30">
        <v>31.04</v>
      </c>
      <c r="G39" s="16">
        <v>13.76</v>
      </c>
      <c r="H39" s="20">
        <v>62.08</v>
      </c>
    </row>
    <row r="40" spans="2:8" ht="12.75">
      <c r="B40" s="7" t="s">
        <v>8</v>
      </c>
      <c r="C40" s="23">
        <v>2.8666666666666667</v>
      </c>
      <c r="D40" s="30">
        <v>12.93</v>
      </c>
      <c r="E40" s="23">
        <v>5.733333333333333</v>
      </c>
      <c r="F40" s="30">
        <v>25.866666666666664</v>
      </c>
      <c r="G40" s="16">
        <v>11.466666666666667</v>
      </c>
      <c r="H40" s="29">
        <v>51.73333333333333</v>
      </c>
    </row>
    <row r="41" spans="2:8" ht="12.75">
      <c r="B41" s="7" t="s">
        <v>9</v>
      </c>
      <c r="C41" s="23">
        <v>2.457142857142857</v>
      </c>
      <c r="D41" s="30">
        <v>11.09</v>
      </c>
      <c r="E41" s="23">
        <v>4.914285714285714</v>
      </c>
      <c r="F41" s="30">
        <v>22.171428571428567</v>
      </c>
      <c r="G41" s="16">
        <v>9.828571428571427</v>
      </c>
      <c r="H41" s="29">
        <v>44.342857142857135</v>
      </c>
    </row>
    <row r="42" spans="2:8" ht="12.75">
      <c r="B42" s="8" t="s">
        <v>10</v>
      </c>
      <c r="C42" s="24">
        <v>2.15</v>
      </c>
      <c r="D42" s="31">
        <v>9.7</v>
      </c>
      <c r="E42" s="24">
        <v>4.3</v>
      </c>
      <c r="F42" s="31">
        <v>19.4</v>
      </c>
      <c r="G42" s="24">
        <v>8.6</v>
      </c>
      <c r="H42" s="21">
        <v>38.8</v>
      </c>
    </row>
    <row r="43" spans="2:7" ht="12.75">
      <c r="B43" t="s">
        <v>42</v>
      </c>
      <c r="C43" s="1"/>
      <c r="D43" s="1"/>
      <c r="E43" s="1"/>
      <c r="F43" s="1"/>
      <c r="G43" s="1"/>
    </row>
    <row r="44" ht="12.75">
      <c r="B44" s="58"/>
    </row>
    <row r="45" ht="12.75">
      <c r="B45" s="58"/>
    </row>
    <row r="46" spans="3:10" ht="12.75">
      <c r="C46" s="91"/>
      <c r="D46" s="91"/>
      <c r="E46" s="91"/>
      <c r="G46" s="27"/>
      <c r="H46" s="27"/>
      <c r="I46" s="27"/>
      <c r="J46" s="27"/>
    </row>
    <row r="47" spans="1:10" ht="12.75">
      <c r="A47" s="5"/>
      <c r="B47" s="83" t="s">
        <v>44</v>
      </c>
      <c r="C47" s="84"/>
      <c r="D47" s="84"/>
      <c r="E47" s="85"/>
      <c r="G47" s="80" t="s">
        <v>21</v>
      </c>
      <c r="H47" s="92"/>
      <c r="I47" s="92"/>
      <c r="J47" s="93"/>
    </row>
    <row r="48" spans="1:10" ht="13.5" thickBot="1">
      <c r="A48" s="5"/>
      <c r="B48" s="25" t="s">
        <v>27</v>
      </c>
      <c r="C48" s="43" t="s">
        <v>11</v>
      </c>
      <c r="D48" s="36" t="s">
        <v>12</v>
      </c>
      <c r="E48" s="36" t="s">
        <v>13</v>
      </c>
      <c r="G48" s="25" t="s">
        <v>27</v>
      </c>
      <c r="H48" s="66" t="s">
        <v>11</v>
      </c>
      <c r="I48" s="67" t="s">
        <v>12</v>
      </c>
      <c r="J48" s="25" t="s">
        <v>13</v>
      </c>
    </row>
    <row r="49" spans="2:10" ht="13.5" thickTop="1">
      <c r="B49" s="19" t="s">
        <v>22</v>
      </c>
      <c r="C49" s="75">
        <v>577.5</v>
      </c>
      <c r="D49" s="75">
        <v>1155</v>
      </c>
      <c r="E49" s="75">
        <v>2310</v>
      </c>
      <c r="G49" s="68" t="s">
        <v>22</v>
      </c>
      <c r="H49" s="72">
        <v>3201</v>
      </c>
      <c r="I49" s="72">
        <v>6402</v>
      </c>
      <c r="J49" s="69">
        <v>12804</v>
      </c>
    </row>
    <row r="50" spans="2:10" ht="12.75">
      <c r="B50" s="70" t="s">
        <v>23</v>
      </c>
      <c r="C50" s="76">
        <v>462</v>
      </c>
      <c r="D50" s="77">
        <v>924</v>
      </c>
      <c r="E50" s="77">
        <v>1848</v>
      </c>
      <c r="G50" s="70" t="s">
        <v>23</v>
      </c>
      <c r="H50" s="73">
        <v>2560.8</v>
      </c>
      <c r="I50" s="73">
        <v>5121.6</v>
      </c>
      <c r="J50" s="71">
        <v>10243.2</v>
      </c>
    </row>
    <row r="51" spans="2:10" ht="12.75">
      <c r="B51" s="70" t="s">
        <v>24</v>
      </c>
      <c r="C51" s="77">
        <v>385</v>
      </c>
      <c r="D51" s="77">
        <v>770</v>
      </c>
      <c r="E51" s="77">
        <v>1540</v>
      </c>
      <c r="G51" s="70" t="s">
        <v>24</v>
      </c>
      <c r="H51" s="73">
        <v>2133.45</v>
      </c>
      <c r="I51" s="73">
        <v>4268</v>
      </c>
      <c r="J51" s="71">
        <v>8536</v>
      </c>
    </row>
    <row r="52" spans="2:10" ht="12.75">
      <c r="B52" s="70" t="s">
        <v>25</v>
      </c>
      <c r="C52" s="77">
        <v>330</v>
      </c>
      <c r="D52" s="77">
        <v>660</v>
      </c>
      <c r="E52" s="77">
        <v>1320</v>
      </c>
      <c r="G52" s="70" t="s">
        <v>25</v>
      </c>
      <c r="H52" s="73">
        <v>1829.85</v>
      </c>
      <c r="I52" s="73">
        <v>3658.2857142857138</v>
      </c>
      <c r="J52" s="71">
        <v>7316.5714285714275</v>
      </c>
    </row>
    <row r="53" spans="2:10" ht="12.75">
      <c r="B53" s="19" t="s">
        <v>26</v>
      </c>
      <c r="C53" s="75">
        <v>288.75</v>
      </c>
      <c r="D53" s="75">
        <v>577.5</v>
      </c>
      <c r="E53" s="75">
        <v>1155</v>
      </c>
      <c r="G53" s="19" t="s">
        <v>26</v>
      </c>
      <c r="H53" s="74">
        <v>1600.5</v>
      </c>
      <c r="I53" s="74">
        <v>3201</v>
      </c>
      <c r="J53" s="65">
        <v>6402</v>
      </c>
    </row>
    <row r="54" spans="2:7" ht="12.75">
      <c r="B54" s="34" t="s">
        <v>20</v>
      </c>
      <c r="C54" s="28"/>
      <c r="D54" s="45"/>
      <c r="G54" s="34" t="s">
        <v>20</v>
      </c>
    </row>
    <row r="55" spans="2:6" ht="12.75">
      <c r="B55" s="59" t="s">
        <v>19</v>
      </c>
      <c r="C55" s="27"/>
      <c r="D55" s="27"/>
      <c r="F55" s="45"/>
    </row>
    <row r="56" ht="12.75">
      <c r="F56" s="27"/>
    </row>
    <row r="58" spans="2:4" ht="12.75">
      <c r="B58" s="34"/>
      <c r="C58" s="78"/>
      <c r="D58" s="78"/>
    </row>
    <row r="59" spans="2:4" ht="12.75">
      <c r="B59" s="33"/>
      <c r="C59" s="27"/>
      <c r="D59" s="27"/>
    </row>
  </sheetData>
  <mergeCells count="20">
    <mergeCell ref="C4:H4"/>
    <mergeCell ref="C5:D5"/>
    <mergeCell ref="E5:F5"/>
    <mergeCell ref="G5:H5"/>
    <mergeCell ref="C15:H15"/>
    <mergeCell ref="C16:D16"/>
    <mergeCell ref="E16:F16"/>
    <mergeCell ref="G16:H16"/>
    <mergeCell ref="C25:H25"/>
    <mergeCell ref="C26:D26"/>
    <mergeCell ref="E26:F26"/>
    <mergeCell ref="G26:H26"/>
    <mergeCell ref="C58:D58"/>
    <mergeCell ref="C35:H35"/>
    <mergeCell ref="C36:D36"/>
    <mergeCell ref="E36:F36"/>
    <mergeCell ref="G36:H36"/>
    <mergeCell ref="C46:E46"/>
    <mergeCell ref="G47:J47"/>
    <mergeCell ref="B47:E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21" sqref="E21"/>
    </sheetView>
  </sheetViews>
  <sheetFormatPr defaultColWidth="9.140625" defaultRowHeight="12.75"/>
  <cols>
    <col min="1" max="1" width="12.421875" style="0" customWidth="1"/>
    <col min="2" max="4" width="8.8515625" style="0" customWidth="1"/>
    <col min="5" max="5" width="9.28125" style="0" customWidth="1"/>
    <col min="6" max="6" width="13.00390625" style="0" customWidth="1"/>
    <col min="7" max="16384" width="8.8515625" style="0" customWidth="1"/>
  </cols>
  <sheetData>
    <row r="2" spans="1:9" ht="12.75">
      <c r="A2" s="83" t="s">
        <v>33</v>
      </c>
      <c r="B2" s="81"/>
      <c r="C2" s="81"/>
      <c r="D2" s="82"/>
      <c r="F2" s="80" t="s">
        <v>34</v>
      </c>
      <c r="G2" s="81"/>
      <c r="H2" s="81"/>
      <c r="I2" s="82"/>
    </row>
    <row r="3" spans="1:9" ht="12.75">
      <c r="A3" s="18"/>
      <c r="B3" s="78" t="s">
        <v>30</v>
      </c>
      <c r="C3" s="78"/>
      <c r="D3" s="79"/>
      <c r="F3" s="18"/>
      <c r="G3" s="78" t="s">
        <v>30</v>
      </c>
      <c r="H3" s="78"/>
      <c r="I3" s="79"/>
    </row>
    <row r="4" spans="1:9" ht="13.5" thickBot="1">
      <c r="A4" s="25" t="s">
        <v>27</v>
      </c>
      <c r="B4" s="38" t="s">
        <v>11</v>
      </c>
      <c r="C4" s="37" t="s">
        <v>12</v>
      </c>
      <c r="D4" s="36" t="s">
        <v>13</v>
      </c>
      <c r="F4" s="25" t="s">
        <v>27</v>
      </c>
      <c r="G4" s="43" t="s">
        <v>11</v>
      </c>
      <c r="H4" s="38" t="s">
        <v>12</v>
      </c>
      <c r="I4" s="43" t="s">
        <v>13</v>
      </c>
    </row>
    <row r="5" spans="1:9" ht="13.5" thickTop="1">
      <c r="A5" s="39" t="s">
        <v>22</v>
      </c>
      <c r="B5" s="10">
        <v>577.5</v>
      </c>
      <c r="C5" s="10">
        <f aca="true" t="shared" si="0" ref="C5:D9">B5*2</f>
        <v>1155</v>
      </c>
      <c r="D5" s="2">
        <f t="shared" si="0"/>
        <v>2310</v>
      </c>
      <c r="F5" s="18" t="s">
        <v>22</v>
      </c>
      <c r="G5" s="44">
        <v>3201</v>
      </c>
      <c r="H5" s="56">
        <f>G5*2</f>
        <v>6402</v>
      </c>
      <c r="I5" s="49">
        <f>6402*2</f>
        <v>12804</v>
      </c>
    </row>
    <row r="6" spans="1:9" ht="12.75">
      <c r="A6" s="18" t="s">
        <v>23</v>
      </c>
      <c r="B6" s="10">
        <v>462</v>
      </c>
      <c r="C6" s="10">
        <f t="shared" si="0"/>
        <v>924</v>
      </c>
      <c r="D6" s="2">
        <f t="shared" si="0"/>
        <v>1848</v>
      </c>
      <c r="F6" s="18" t="s">
        <v>23</v>
      </c>
      <c r="G6" s="51">
        <v>2561</v>
      </c>
      <c r="H6" s="49">
        <f>G6*2</f>
        <v>5122</v>
      </c>
      <c r="I6" s="49">
        <v>10244</v>
      </c>
    </row>
    <row r="7" spans="1:9" ht="12.75">
      <c r="A7" s="18" t="s">
        <v>24</v>
      </c>
      <c r="B7" s="10">
        <v>385</v>
      </c>
      <c r="C7" s="10">
        <f t="shared" si="0"/>
        <v>770</v>
      </c>
      <c r="D7" s="2">
        <f t="shared" si="0"/>
        <v>1540</v>
      </c>
      <c r="F7" s="18" t="s">
        <v>24</v>
      </c>
      <c r="G7" s="51">
        <v>2133</v>
      </c>
      <c r="H7" s="49">
        <f>G7*2</f>
        <v>4266</v>
      </c>
      <c r="I7" s="49">
        <v>8532</v>
      </c>
    </row>
    <row r="8" spans="1:9" ht="12.75">
      <c r="A8" s="18" t="s">
        <v>25</v>
      </c>
      <c r="B8" s="10">
        <v>330</v>
      </c>
      <c r="C8" s="10">
        <f t="shared" si="0"/>
        <v>660</v>
      </c>
      <c r="D8" s="2">
        <f t="shared" si="0"/>
        <v>1320</v>
      </c>
      <c r="F8" s="18" t="s">
        <v>25</v>
      </c>
      <c r="G8" s="51">
        <v>1830</v>
      </c>
      <c r="H8" s="49">
        <f>G8*2</f>
        <v>3660</v>
      </c>
      <c r="I8" s="49">
        <v>7320</v>
      </c>
    </row>
    <row r="9" spans="1:9" ht="12.75">
      <c r="A9" s="19" t="s">
        <v>26</v>
      </c>
      <c r="B9" s="11">
        <v>288.75</v>
      </c>
      <c r="C9" s="11">
        <f t="shared" si="0"/>
        <v>577.5</v>
      </c>
      <c r="D9" s="3">
        <f t="shared" si="0"/>
        <v>1155</v>
      </c>
      <c r="F9" s="19" t="s">
        <v>26</v>
      </c>
      <c r="G9" s="52">
        <v>1601</v>
      </c>
      <c r="H9" s="50">
        <f>G9*2</f>
        <v>3202</v>
      </c>
      <c r="I9" s="50">
        <v>6404</v>
      </c>
    </row>
    <row r="10" spans="1:6" ht="12.75">
      <c r="A10" s="34" t="s">
        <v>31</v>
      </c>
      <c r="F10" s="34" t="s">
        <v>31</v>
      </c>
    </row>
    <row r="11" spans="1:6" ht="12.75">
      <c r="A11" s="42" t="s">
        <v>28</v>
      </c>
      <c r="B11" s="28"/>
      <c r="C11" s="28"/>
      <c r="D11" s="28"/>
      <c r="F11" s="42"/>
    </row>
  </sheetData>
  <mergeCells count="4">
    <mergeCell ref="A2:D2"/>
    <mergeCell ref="F2:I2"/>
    <mergeCell ref="B3:D3"/>
    <mergeCell ref="G3:I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Carleton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Labs</dc:creator>
  <cp:keywords/>
  <dc:description/>
  <cp:lastModifiedBy>ITS Labs</cp:lastModifiedBy>
  <cp:lastPrinted>2008-04-04T02:14:54Z</cp:lastPrinted>
  <dcterms:created xsi:type="dcterms:W3CDTF">2008-04-04T01:50:08Z</dcterms:created>
  <dcterms:modified xsi:type="dcterms:W3CDTF">2008-06-09T17:09:30Z</dcterms:modified>
  <cp:category/>
  <cp:version/>
  <cp:contentType/>
  <cp:contentStatus/>
</cp:coreProperties>
</file>